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445"/>
  </bookViews>
  <sheets>
    <sheet name="percorsi" sheetId="3" r:id="rId1"/>
    <sheet name="costi indiretti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4" l="1"/>
  <c r="C36" i="4" l="1"/>
  <c r="C35" i="4"/>
  <c r="C34" i="4"/>
  <c r="C33" i="4"/>
  <c r="C32" i="4"/>
  <c r="C31" i="4"/>
  <c r="C30" i="4"/>
  <c r="C29" i="4"/>
  <c r="C28" i="4"/>
  <c r="C7" i="4"/>
  <c r="C15" i="4"/>
  <c r="C14" i="4"/>
  <c r="C12" i="4"/>
  <c r="C13" i="4"/>
  <c r="C11" i="4"/>
  <c r="C37" i="4" l="1"/>
  <c r="C16" i="4" l="1"/>
  <c r="C17" i="4"/>
  <c r="C18" i="4"/>
  <c r="C10" i="4"/>
  <c r="E28" i="3"/>
  <c r="D23" i="3"/>
  <c r="E23" i="3" s="1"/>
  <c r="C19" i="4" l="1"/>
  <c r="F23" i="3"/>
  <c r="B11" i="3"/>
  <c r="D22" i="3"/>
  <c r="D4" i="3"/>
  <c r="D5" i="3"/>
  <c r="D6" i="3"/>
  <c r="E11" i="3"/>
  <c r="E6" i="3" l="1"/>
  <c r="F6" i="3" s="1"/>
  <c r="H6" i="3" s="1"/>
  <c r="E4" i="3"/>
  <c r="E5" i="3" l="1"/>
  <c r="F4" i="3"/>
  <c r="H4" i="3" s="1"/>
  <c r="H23" i="3"/>
  <c r="E22" i="3"/>
  <c r="H30" i="3" s="1"/>
  <c r="B22" i="4" s="1"/>
  <c r="C38" i="4" l="1"/>
  <c r="B38" i="4"/>
  <c r="B12" i="3"/>
  <c r="H12" i="3"/>
  <c r="B4" i="4" s="1"/>
  <c r="F5" i="3"/>
  <c r="H5" i="3" s="1"/>
  <c r="H11" i="3" s="1"/>
  <c r="F22" i="3"/>
  <c r="H22" i="3" s="1"/>
  <c r="H29" i="3" s="1"/>
  <c r="B20" i="4" l="1"/>
  <c r="C20" i="4"/>
  <c r="H24" i="3"/>
  <c r="H7" i="3"/>
  <c r="G26" i="3" l="1"/>
  <c r="B13" i="3"/>
  <c r="G9" i="3"/>
  <c r="H14" i="3"/>
  <c r="E29" i="3"/>
  <c r="G32" i="3" s="1"/>
  <c r="H31" i="3"/>
  <c r="E12" i="3"/>
  <c r="E13" i="3" s="1"/>
  <c r="E14" i="3"/>
  <c r="E30" i="3" l="1"/>
  <c r="G15" i="3"/>
  <c r="E32" i="3"/>
  <c r="E31" i="3"/>
  <c r="E15" i="3"/>
</calcChain>
</file>

<file path=xl/sharedStrings.xml><?xml version="1.0" encoding="utf-8"?>
<sst xmlns="http://schemas.openxmlformats.org/spreadsheetml/2006/main" count="84" uniqueCount="46">
  <si>
    <t>N.ORE</t>
  </si>
  <si>
    <t>EDIZIONI</t>
  </si>
  <si>
    <t>SUB-TOTALE</t>
  </si>
  <si>
    <t>Gruppo di lavoro</t>
  </si>
  <si>
    <t>Formazione linguistica</t>
  </si>
  <si>
    <t>Formazione metodologica</t>
  </si>
  <si>
    <t>percorsi didattici, formativi e di orientamento per alunni e studenti finalizzati a promuovere l’integrazione, all’interno dei curricula di tutti i cicli scolastici, di attività, metodologie e contenuti volti a sviluppare le competenze STEM, digitali e di innovazione</t>
  </si>
  <si>
    <t>percorsi didattici, formativi e di orientamento per alunni e studenti finalizzati a promuovere l’integrazione, all’interno dei curricula di tutti i cicli scolastici, di attività, metodologie e contenuti volti a sviluppare le competenze STEM, digitali e di innovazione con coinvolgimento delle famiglie</t>
  </si>
  <si>
    <t xml:space="preserve">VERIFICA </t>
  </si>
  <si>
    <t>SPESA TEAM</t>
  </si>
  <si>
    <t>UCS</t>
  </si>
  <si>
    <t>COSTI INDIRETTI 40%</t>
  </si>
  <si>
    <t>N. ORE</t>
  </si>
  <si>
    <t>PERCENTUALE</t>
  </si>
  <si>
    <t>COSTI INDIRETTI</t>
  </si>
  <si>
    <t>COSTI DIRETTI</t>
  </si>
  <si>
    <t>SPESA MAX TEAM 10%</t>
  </si>
  <si>
    <t>ATTIVITA'</t>
  </si>
  <si>
    <t>COSTO TOTALE CORSO</t>
  </si>
  <si>
    <t>SPESA MIN STEM 50%</t>
  </si>
  <si>
    <t>SPESA EFFETTIVA STEM</t>
  </si>
  <si>
    <t>FINANZIAMENTO LINEA A</t>
  </si>
  <si>
    <t>FINANZIAMENTO LINEA B</t>
  </si>
  <si>
    <t>verifica</t>
  </si>
  <si>
    <t>LINEA A</t>
  </si>
  <si>
    <t>LINEA B</t>
  </si>
  <si>
    <t>DS</t>
  </si>
  <si>
    <t>DSGA</t>
  </si>
  <si>
    <t>AA</t>
  </si>
  <si>
    <t>CS</t>
  </si>
  <si>
    <t>DOC</t>
  </si>
  <si>
    <t>AT</t>
  </si>
  <si>
    <t>PUBBLICITà</t>
  </si>
  <si>
    <t>FACILE CONSUMO</t>
  </si>
  <si>
    <t>NOLEGGIO</t>
  </si>
  <si>
    <t>TOTALE</t>
  </si>
  <si>
    <t>SALDO</t>
  </si>
  <si>
    <t>N. ORE/IMP. IVA</t>
  </si>
  <si>
    <t>Status:</t>
  </si>
  <si>
    <t>INSERIRE DATI SOLO NELLE CELLE CON SFONDO GIALLO</t>
  </si>
  <si>
    <t>Risorse disponibili</t>
  </si>
  <si>
    <t>ORGANICO PNRR</t>
  </si>
  <si>
    <t>(inserire il valore calcolato in SIDI) --&gt;</t>
  </si>
  <si>
    <t>il valore non può superare il 10% del budget</t>
  </si>
  <si>
    <t>costo</t>
  </si>
  <si>
    <t>Potenziamento competenze linguistiche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</si>
</sst>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212529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8">
    <xf numFmtId="0" fontId="0" fillId="0" borderId="0" xfId="0"/>
    <xf numFmtId="4" fontId="5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Protection="1"/>
    <xf numFmtId="44" fontId="0" fillId="0" borderId="0" xfId="0" applyNumberFormat="1" applyProtection="1"/>
    <xf numFmtId="44" fontId="0" fillId="0" borderId="0" xfId="0" applyNumberFormat="1"/>
    <xf numFmtId="0" fontId="9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0" fontId="1" fillId="6" borderId="0" xfId="0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2" xfId="0" applyFill="1" applyBorder="1"/>
    <xf numFmtId="164" fontId="0" fillId="0" borderId="3" xfId="0" applyNumberForma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7" borderId="0" xfId="0" applyFont="1" applyFill="1" applyAlignment="1">
      <alignment horizontal="center"/>
    </xf>
    <xf numFmtId="0" fontId="10" fillId="0" borderId="1" xfId="0" applyFont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9" fontId="1" fillId="0" borderId="1" xfId="0" applyNumberFormat="1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wrapText="1"/>
    </xf>
    <xf numFmtId="44" fontId="0" fillId="0" borderId="1" xfId="0" applyNumberFormat="1" applyFill="1" applyBorder="1" applyProtection="1"/>
    <xf numFmtId="44" fontId="0" fillId="0" borderId="1" xfId="0" applyNumberFormat="1" applyBorder="1" applyProtection="1"/>
    <xf numFmtId="0" fontId="8" fillId="0" borderId="1" xfId="0" applyFont="1" applyBorder="1" applyAlignment="1" applyProtection="1">
      <alignment wrapText="1"/>
    </xf>
    <xf numFmtId="44" fontId="2" fillId="0" borderId="1" xfId="0" applyNumberFormat="1" applyFont="1" applyFill="1" applyBorder="1" applyProtection="1"/>
    <xf numFmtId="1" fontId="4" fillId="0" borderId="1" xfId="0" applyNumberFormat="1" applyFont="1" applyFill="1" applyBorder="1" applyProtection="1"/>
    <xf numFmtId="0" fontId="2" fillId="0" borderId="1" xfId="0" applyFont="1" applyFill="1" applyBorder="1" applyProtection="1"/>
    <xf numFmtId="0" fontId="8" fillId="0" borderId="0" xfId="0" applyFont="1" applyBorder="1" applyAlignment="1" applyProtection="1">
      <alignment wrapText="1"/>
    </xf>
    <xf numFmtId="44" fontId="2" fillId="0" borderId="0" xfId="0" applyNumberFormat="1" applyFont="1" applyFill="1" applyBorder="1" applyProtection="1"/>
    <xf numFmtId="1" fontId="4" fillId="0" borderId="0" xfId="0" applyNumberFormat="1" applyFont="1" applyFill="1" applyBorder="1" applyProtection="1"/>
    <xf numFmtId="0" fontId="2" fillId="0" borderId="0" xfId="0" applyFont="1" applyFill="1" applyBorder="1" applyProtection="1"/>
    <xf numFmtId="44" fontId="0" fillId="0" borderId="0" xfId="0" applyNumberFormat="1" applyBorder="1" applyProtection="1"/>
    <xf numFmtId="2" fontId="0" fillId="0" borderId="0" xfId="0" applyNumberFormat="1" applyProtection="1"/>
    <xf numFmtId="10" fontId="7" fillId="0" borderId="3" xfId="1" applyNumberFormat="1" applyFont="1" applyBorder="1" applyAlignment="1" applyProtection="1">
      <alignment horizontal="center"/>
    </xf>
    <xf numFmtId="10" fontId="7" fillId="0" borderId="0" xfId="1" applyNumberFormat="1" applyFont="1" applyAlignment="1" applyProtection="1">
      <alignment horizontal="center"/>
    </xf>
    <xf numFmtId="10" fontId="0" fillId="4" borderId="1" xfId="0" applyNumberFormat="1" applyFill="1" applyBorder="1" applyAlignment="1" applyProtection="1">
      <alignment horizontal="center"/>
    </xf>
    <xf numFmtId="44" fontId="11" fillId="4" borderId="1" xfId="0" applyNumberFormat="1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44" fontId="11" fillId="3" borderId="1" xfId="0" applyNumberFormat="1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44" fontId="0" fillId="5" borderId="1" xfId="0" applyNumberFormat="1" applyFill="1" applyBorder="1" applyProtection="1"/>
    <xf numFmtId="44" fontId="0" fillId="4" borderId="1" xfId="0" applyNumberForma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44" fontId="0" fillId="3" borderId="1" xfId="0" applyNumberFormat="1" applyFill="1" applyBorder="1" applyAlignment="1" applyProtection="1">
      <alignment horizontal="center"/>
    </xf>
    <xf numFmtId="10" fontId="0" fillId="0" borderId="0" xfId="0" applyNumberFormat="1" applyFill="1" applyBorder="1" applyProtection="1"/>
    <xf numFmtId="0" fontId="0" fillId="3" borderId="1" xfId="0" quotePrefix="1" applyFill="1" applyBorder="1" applyAlignment="1" applyProtection="1">
      <alignment horizontal="center"/>
    </xf>
    <xf numFmtId="10" fontId="0" fillId="3" borderId="1" xfId="1" applyNumberFormat="1" applyFont="1" applyFill="1" applyBorder="1" applyAlignment="1" applyProtection="1">
      <alignment horizontal="center"/>
    </xf>
    <xf numFmtId="0" fontId="9" fillId="0" borderId="1" xfId="0" applyFont="1" applyBorder="1" applyProtection="1"/>
    <xf numFmtId="10" fontId="0" fillId="0" borderId="0" xfId="1" applyNumberFormat="1" applyFont="1" applyAlignment="1" applyProtection="1">
      <alignment horizontal="center"/>
    </xf>
    <xf numFmtId="0" fontId="0" fillId="0" borderId="1" xfId="0" applyBorder="1" applyProtection="1"/>
    <xf numFmtId="2" fontId="7" fillId="4" borderId="1" xfId="0" applyNumberFormat="1" applyFont="1" applyFill="1" applyBorder="1" applyAlignment="1" applyProtection="1">
      <alignment horizontal="center"/>
    </xf>
    <xf numFmtId="2" fontId="7" fillId="3" borderId="1" xfId="0" applyNumberFormat="1" applyFon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0" fontId="7" fillId="0" borderId="1" xfId="1" applyNumberFormat="1" applyFont="1" applyBorder="1" applyAlignment="1" applyProtection="1">
      <alignment horizontal="left"/>
    </xf>
    <xf numFmtId="0" fontId="0" fillId="0" borderId="0" xfId="0" applyAlignment="1" applyProtection="1">
      <alignment horizontal="right"/>
    </xf>
    <xf numFmtId="44" fontId="9" fillId="6" borderId="1" xfId="0" applyNumberFormat="1" applyFont="1" applyFill="1" applyBorder="1" applyProtection="1"/>
    <xf numFmtId="0" fontId="11" fillId="4" borderId="1" xfId="0" applyFont="1" applyFill="1" applyBorder="1" applyProtection="1"/>
    <xf numFmtId="0" fontId="13" fillId="4" borderId="1" xfId="0" applyFont="1" applyFill="1" applyBorder="1" applyAlignment="1" applyProtection="1">
      <alignment horizontal="center"/>
    </xf>
    <xf numFmtId="44" fontId="11" fillId="2" borderId="1" xfId="0" applyNumberFormat="1" applyFont="1" applyFill="1" applyBorder="1" applyProtection="1">
      <protection locked="0"/>
    </xf>
    <xf numFmtId="44" fontId="11" fillId="0" borderId="1" xfId="0" applyNumberFormat="1" applyFont="1" applyFill="1" applyBorder="1" applyAlignment="1" applyProtection="1">
      <alignment horizontal="center"/>
    </xf>
    <xf numFmtId="0" fontId="14" fillId="6" borderId="1" xfId="0" applyFont="1" applyFill="1" applyBorder="1" applyAlignment="1" applyProtection="1">
      <alignment horizontal="center" wrapText="1"/>
    </xf>
    <xf numFmtId="0" fontId="0" fillId="0" borderId="0" xfId="0" applyFill="1" applyBorder="1"/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0" fontId="0" fillId="0" borderId="3" xfId="0" applyBorder="1" applyProtection="1"/>
    <xf numFmtId="0" fontId="11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12" fillId="8" borderId="2" xfId="0" applyFont="1" applyFill="1" applyBorder="1" applyAlignment="1" applyProtection="1">
      <alignment horizontal="center" wrapText="1"/>
    </xf>
    <xf numFmtId="0" fontId="12" fillId="8" borderId="7" xfId="0" applyFont="1" applyFill="1" applyBorder="1" applyAlignment="1" applyProtection="1">
      <alignment horizontal="center" wrapText="1"/>
    </xf>
    <xf numFmtId="0" fontId="12" fillId="8" borderId="3" xfId="0" applyFont="1" applyFill="1" applyBorder="1" applyAlignment="1" applyProtection="1">
      <alignment horizontal="center" wrapText="1"/>
    </xf>
    <xf numFmtId="0" fontId="13" fillId="4" borderId="2" xfId="0" applyFont="1" applyFill="1" applyBorder="1" applyAlignment="1" applyProtection="1">
      <alignment horizontal="center"/>
    </xf>
    <xf numFmtId="0" fontId="13" fillId="4" borderId="3" xfId="0" applyFont="1" applyFill="1" applyBorder="1" applyAlignment="1" applyProtection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="92" zoomScaleNormal="92" workbookViewId="0">
      <selection activeCell="A6" sqref="A6"/>
    </sheetView>
  </sheetViews>
  <sheetFormatPr defaultRowHeight="15" x14ac:dyDescent="0.25"/>
  <cols>
    <col min="1" max="1" width="38.42578125" customWidth="1"/>
    <col min="2" max="2" width="18.5703125" customWidth="1"/>
    <col min="3" max="3" width="7.28515625" customWidth="1"/>
    <col min="4" max="4" width="19.5703125" customWidth="1"/>
    <col min="5" max="5" width="17.140625" customWidth="1"/>
    <col min="6" max="6" width="12" customWidth="1"/>
    <col min="7" max="7" width="17" customWidth="1"/>
    <col min="8" max="8" width="16.140625" customWidth="1"/>
    <col min="9" max="9" width="12.42578125" bestFit="1" customWidth="1"/>
  </cols>
  <sheetData>
    <row r="1" spans="1:8" ht="18.75" x14ac:dyDescent="0.3">
      <c r="A1" s="50" t="s">
        <v>21</v>
      </c>
      <c r="B1" s="3"/>
      <c r="C1" s="3"/>
      <c r="D1" s="3"/>
      <c r="E1" s="3"/>
      <c r="F1" s="3"/>
      <c r="G1" s="3"/>
      <c r="H1" s="3"/>
    </row>
    <row r="2" spans="1:8" ht="15.75" x14ac:dyDescent="0.25">
      <c r="A2" s="1">
        <v>90436.09</v>
      </c>
      <c r="B2" s="3"/>
      <c r="C2" s="3"/>
      <c r="D2" s="3"/>
      <c r="E2" s="3"/>
      <c r="F2" s="3"/>
      <c r="G2" s="3"/>
      <c r="H2" s="3"/>
    </row>
    <row r="3" spans="1:8" ht="45.75" customHeight="1" x14ac:dyDescent="0.35">
      <c r="A3" s="19" t="s">
        <v>17</v>
      </c>
      <c r="B3" s="20" t="s">
        <v>10</v>
      </c>
      <c r="C3" s="21" t="s">
        <v>0</v>
      </c>
      <c r="D3" s="21" t="s">
        <v>15</v>
      </c>
      <c r="E3" s="22" t="s">
        <v>11</v>
      </c>
      <c r="F3" s="22" t="s">
        <v>18</v>
      </c>
      <c r="G3" s="21" t="s">
        <v>1</v>
      </c>
      <c r="H3" s="21" t="s">
        <v>2</v>
      </c>
    </row>
    <row r="4" spans="1:8" ht="78" customHeight="1" x14ac:dyDescent="0.3">
      <c r="A4" s="23" t="s">
        <v>6</v>
      </c>
      <c r="B4" s="24">
        <v>113</v>
      </c>
      <c r="C4" s="6">
        <v>10</v>
      </c>
      <c r="D4" s="25">
        <f t="shared" ref="D4:D6" si="0">B4*C4</f>
        <v>1130</v>
      </c>
      <c r="E4" s="25">
        <f>D4*40%</f>
        <v>452</v>
      </c>
      <c r="F4" s="25">
        <f>+D4+E4</f>
        <v>1582</v>
      </c>
      <c r="G4" s="6">
        <v>35</v>
      </c>
      <c r="H4" s="25">
        <f>F4*G4</f>
        <v>55370</v>
      </c>
    </row>
    <row r="5" spans="1:8" ht="78.75" customHeight="1" x14ac:dyDescent="0.3">
      <c r="A5" s="23" t="s">
        <v>7</v>
      </c>
      <c r="B5" s="24">
        <v>79</v>
      </c>
      <c r="C5" s="6">
        <v>10</v>
      </c>
      <c r="D5" s="25">
        <f t="shared" si="0"/>
        <v>790</v>
      </c>
      <c r="E5" s="25">
        <f t="shared" ref="E5:E6" si="1">D5*40%</f>
        <v>316</v>
      </c>
      <c r="F5" s="25">
        <f t="shared" ref="F5:F6" si="2">+D5+E5</f>
        <v>1106</v>
      </c>
      <c r="G5" s="6">
        <v>1</v>
      </c>
      <c r="H5" s="25">
        <f t="shared" ref="H5:H6" si="3">F5*G5</f>
        <v>1106</v>
      </c>
    </row>
    <row r="6" spans="1:8" ht="21" customHeight="1" x14ac:dyDescent="0.3">
      <c r="A6" s="26" t="s">
        <v>45</v>
      </c>
      <c r="B6" s="24">
        <v>113</v>
      </c>
      <c r="C6" s="6">
        <v>10</v>
      </c>
      <c r="D6" s="25">
        <f t="shared" si="0"/>
        <v>1130</v>
      </c>
      <c r="E6" s="25">
        <f t="shared" si="1"/>
        <v>452</v>
      </c>
      <c r="F6" s="25">
        <f t="shared" si="2"/>
        <v>1582</v>
      </c>
      <c r="G6" s="6">
        <v>17</v>
      </c>
      <c r="H6" s="25">
        <f t="shared" si="3"/>
        <v>26894</v>
      </c>
    </row>
    <row r="7" spans="1:8" ht="19.5" customHeight="1" x14ac:dyDescent="0.25">
      <c r="A7" s="26" t="s">
        <v>3</v>
      </c>
      <c r="B7" s="27">
        <v>34</v>
      </c>
      <c r="C7" s="28"/>
      <c r="D7" s="27"/>
      <c r="E7" s="27"/>
      <c r="F7" s="27"/>
      <c r="G7" s="29"/>
      <c r="H7" s="25">
        <f>+A2-H4-H5-H6</f>
        <v>7066.0899999999965</v>
      </c>
    </row>
    <row r="8" spans="1:8" ht="10.5" customHeight="1" x14ac:dyDescent="0.25">
      <c r="A8" s="30"/>
      <c r="B8" s="31"/>
      <c r="C8" s="32"/>
      <c r="D8" s="31"/>
      <c r="E8" s="31"/>
      <c r="F8" s="31"/>
      <c r="G8" s="33"/>
      <c r="H8" s="34"/>
    </row>
    <row r="9" spans="1:8" ht="28.5" customHeight="1" x14ac:dyDescent="0.3">
      <c r="A9" s="3"/>
      <c r="B9" s="3"/>
      <c r="C9" s="3"/>
      <c r="D9" s="3"/>
      <c r="E9" s="35"/>
      <c r="F9" s="59" t="s">
        <v>38</v>
      </c>
      <c r="G9" s="58" t="str">
        <f>IF(H7&lt;0,"STAI SFORANDO","STAI LAVORANDO NEI LIMITI")</f>
        <v>STAI LAVORANDO NEI LIMITI</v>
      </c>
      <c r="H9" s="69"/>
    </row>
    <row r="10" spans="1:8" ht="10.5" customHeight="1" x14ac:dyDescent="0.3">
      <c r="A10" s="3"/>
      <c r="B10" s="3"/>
      <c r="C10" s="3"/>
      <c r="D10" s="3"/>
      <c r="E10" s="35"/>
      <c r="F10" s="3"/>
      <c r="G10" s="3"/>
      <c r="H10" s="37"/>
    </row>
    <row r="11" spans="1:8" ht="23.25" customHeight="1" x14ac:dyDescent="0.25">
      <c r="A11" s="38" t="s">
        <v>19</v>
      </c>
      <c r="B11" s="39">
        <f>A2*50%</f>
        <v>45218.044999999998</v>
      </c>
      <c r="C11" s="3"/>
      <c r="D11" s="40" t="s">
        <v>16</v>
      </c>
      <c r="E11" s="41">
        <f>A2*10%</f>
        <v>9043.6090000000004</v>
      </c>
      <c r="F11" s="3"/>
      <c r="G11" s="42" t="s">
        <v>15</v>
      </c>
      <c r="H11" s="43">
        <f>(H4+H5+H6)/1.4</f>
        <v>59550.000000000007</v>
      </c>
    </row>
    <row r="12" spans="1:8" ht="17.25" customHeight="1" x14ac:dyDescent="0.25">
      <c r="A12" s="38" t="s">
        <v>20</v>
      </c>
      <c r="B12" s="44">
        <f>H4</f>
        <v>55370</v>
      </c>
      <c r="C12" s="3"/>
      <c r="D12" s="45" t="s">
        <v>9</v>
      </c>
      <c r="E12" s="46">
        <f>H7</f>
        <v>7066.0899999999965</v>
      </c>
      <c r="F12" s="3"/>
      <c r="G12" s="42" t="s">
        <v>14</v>
      </c>
      <c r="H12" s="43">
        <f>E4*G4+E5*G5+E6*G6</f>
        <v>23820</v>
      </c>
    </row>
    <row r="13" spans="1:8" ht="18" customHeight="1" x14ac:dyDescent="0.3">
      <c r="A13" s="38" t="s">
        <v>8</v>
      </c>
      <c r="B13" s="53" t="str">
        <f>IF(H7&lt;0,"NON CI SIAMO",IF(H4&lt;=B11,"NON CI SIAMO","TUTTO BENE"))</f>
        <v>TUTTO BENE</v>
      </c>
      <c r="C13" s="3"/>
      <c r="D13" s="45" t="s">
        <v>8</v>
      </c>
      <c r="E13" s="54" t="str">
        <f>IF(H7&lt;0,"NON CI SIAMO",IF(E12&lt;=E11,"TUTTO BENE","NON CI SIAMO"))</f>
        <v>TUTTO BENE</v>
      </c>
      <c r="F13" s="3"/>
      <c r="G13" s="3"/>
      <c r="H13" s="3"/>
    </row>
    <row r="14" spans="1:8" ht="21" customHeight="1" x14ac:dyDescent="0.25">
      <c r="A14" s="47"/>
      <c r="B14" s="3"/>
      <c r="C14" s="3"/>
      <c r="D14" s="48" t="s">
        <v>13</v>
      </c>
      <c r="E14" s="49">
        <f>H7/A2</f>
        <v>7.8133519483206279E-2</v>
      </c>
      <c r="F14" s="3"/>
      <c r="G14" s="52" t="s">
        <v>23</v>
      </c>
      <c r="H14" s="25">
        <f>+H12+H11+H7</f>
        <v>90436.09</v>
      </c>
    </row>
    <row r="15" spans="1:8" ht="18.75" x14ac:dyDescent="0.3">
      <c r="A15" s="47"/>
      <c r="B15" s="3"/>
      <c r="C15" s="3"/>
      <c r="D15" s="45" t="s">
        <v>12</v>
      </c>
      <c r="E15" s="45">
        <f>INT(E12/B7)</f>
        <v>207</v>
      </c>
      <c r="F15" s="3"/>
      <c r="G15" s="71" t="str">
        <f>IF(H7&lt;0,"ATTENZIONE",IF(E12&gt;E11,"ATTENZIONE",IF(H14=A2,"PUOI INOLTRARE")))</f>
        <v>PUOI INOLTRARE</v>
      </c>
      <c r="H15" s="72"/>
    </row>
    <row r="16" spans="1:8" x14ac:dyDescent="0.25">
      <c r="A16" s="47"/>
      <c r="B16" s="3"/>
      <c r="C16" s="3"/>
      <c r="D16" s="3"/>
      <c r="E16" s="35"/>
      <c r="F16" s="3"/>
      <c r="G16" s="3"/>
      <c r="H16" s="34"/>
    </row>
    <row r="17" spans="1:8" x14ac:dyDescent="0.25">
      <c r="A17" s="47"/>
      <c r="B17" s="3"/>
      <c r="C17" s="3"/>
      <c r="D17" s="3"/>
      <c r="E17" s="35"/>
      <c r="F17" s="3"/>
      <c r="G17" s="3"/>
      <c r="H17" s="34"/>
    </row>
    <row r="18" spans="1:8" x14ac:dyDescent="0.25">
      <c r="A18" s="47"/>
      <c r="B18" s="3"/>
      <c r="C18" s="3"/>
      <c r="D18" s="3"/>
      <c r="E18" s="35"/>
      <c r="F18" s="3"/>
      <c r="G18" s="3"/>
      <c r="H18" s="34"/>
    </row>
    <row r="19" spans="1:8" ht="20.25" customHeight="1" x14ac:dyDescent="0.3">
      <c r="A19" s="50" t="s">
        <v>22</v>
      </c>
      <c r="B19" s="3"/>
      <c r="C19" s="3"/>
      <c r="D19" s="3"/>
      <c r="E19" s="35"/>
      <c r="F19" s="3"/>
      <c r="G19" s="3"/>
      <c r="H19" s="51"/>
    </row>
    <row r="20" spans="1:8" ht="15.75" x14ac:dyDescent="0.25">
      <c r="A20" s="1">
        <v>11223.88</v>
      </c>
      <c r="B20" s="3"/>
      <c r="C20" s="3"/>
      <c r="D20" s="3"/>
      <c r="E20" s="3"/>
      <c r="F20" s="3"/>
      <c r="G20" s="3"/>
      <c r="H20" s="3"/>
    </row>
    <row r="21" spans="1:8" ht="30" customHeight="1" x14ac:dyDescent="0.25">
      <c r="A21" s="52"/>
      <c r="B21" s="21" t="s">
        <v>10</v>
      </c>
      <c r="C21" s="21" t="s">
        <v>0</v>
      </c>
      <c r="D21" s="21" t="s">
        <v>15</v>
      </c>
      <c r="E21" s="22" t="s">
        <v>11</v>
      </c>
      <c r="F21" s="22" t="s">
        <v>18</v>
      </c>
      <c r="G21" s="21" t="s">
        <v>1</v>
      </c>
      <c r="H21" s="21" t="s">
        <v>2</v>
      </c>
    </row>
    <row r="22" spans="1:8" ht="23.25" customHeight="1" x14ac:dyDescent="0.25">
      <c r="A22" s="52" t="s">
        <v>4</v>
      </c>
      <c r="B22" s="25">
        <v>122</v>
      </c>
      <c r="C22" s="70">
        <v>12</v>
      </c>
      <c r="D22" s="25">
        <f>B22*C22</f>
        <v>1464</v>
      </c>
      <c r="E22" s="25">
        <f t="shared" ref="E22" si="4">D22*40%</f>
        <v>585.6</v>
      </c>
      <c r="F22" s="25">
        <f>+D22+E22</f>
        <v>2049.6</v>
      </c>
      <c r="G22" s="70">
        <v>4</v>
      </c>
      <c r="H22" s="25">
        <f>F22*G22</f>
        <v>8198.4</v>
      </c>
    </row>
    <row r="23" spans="1:8" ht="30" customHeight="1" x14ac:dyDescent="0.25">
      <c r="A23" s="52" t="s">
        <v>5</v>
      </c>
      <c r="B23" s="25">
        <v>122</v>
      </c>
      <c r="C23" s="70">
        <v>12</v>
      </c>
      <c r="D23" s="25">
        <f>B23*C23</f>
        <v>1464</v>
      </c>
      <c r="E23" s="25">
        <f t="shared" ref="E23" si="5">D23*40%</f>
        <v>585.6</v>
      </c>
      <c r="F23" s="25">
        <f>+D23+E23</f>
        <v>2049.6</v>
      </c>
      <c r="G23" s="70">
        <v>1</v>
      </c>
      <c r="H23" s="25">
        <f>F23*G23</f>
        <v>2049.6</v>
      </c>
    </row>
    <row r="24" spans="1:8" ht="18" customHeight="1" x14ac:dyDescent="0.25">
      <c r="A24" s="52" t="s">
        <v>3</v>
      </c>
      <c r="B24" s="27">
        <v>34</v>
      </c>
      <c r="C24" s="28"/>
      <c r="D24" s="27"/>
      <c r="E24" s="27"/>
      <c r="F24" s="27"/>
      <c r="G24" s="29"/>
      <c r="H24" s="25">
        <f>+A20-H22-H23</f>
        <v>975.87999999999965</v>
      </c>
    </row>
    <row r="25" spans="1:8" x14ac:dyDescent="0.25">
      <c r="A25" s="3"/>
      <c r="B25" s="3"/>
      <c r="C25" s="3"/>
      <c r="D25" s="3"/>
      <c r="E25" s="3"/>
      <c r="F25" s="3"/>
      <c r="G25" s="3"/>
      <c r="H25" s="4"/>
    </row>
    <row r="26" spans="1:8" ht="18.75" x14ac:dyDescent="0.3">
      <c r="A26" s="3"/>
      <c r="B26" s="3"/>
      <c r="C26" s="3"/>
      <c r="D26" s="3"/>
      <c r="E26" s="3"/>
      <c r="F26" s="59" t="s">
        <v>38</v>
      </c>
      <c r="G26" s="58" t="str">
        <f>IF(H24&lt;0,"STAI SFORANDO","STAI LAVORANDO NEI LIMITI")</f>
        <v>STAI LAVORANDO NEI LIMITI</v>
      </c>
      <c r="H26" s="36"/>
    </row>
    <row r="27" spans="1:8" x14ac:dyDescent="0.25">
      <c r="A27" s="3"/>
      <c r="B27" s="3"/>
      <c r="C27" s="3"/>
      <c r="D27" s="3"/>
      <c r="E27" s="3"/>
      <c r="F27" s="3"/>
      <c r="G27" s="3"/>
      <c r="H27" s="4"/>
    </row>
    <row r="28" spans="1:8" ht="30" x14ac:dyDescent="0.25">
      <c r="A28" s="3"/>
      <c r="B28" s="3"/>
      <c r="C28" s="3"/>
      <c r="D28" s="40" t="s">
        <v>16</v>
      </c>
      <c r="E28" s="41">
        <f>A20*10%</f>
        <v>1122.3879999999999</v>
      </c>
      <c r="F28" s="3"/>
      <c r="G28" s="3"/>
      <c r="H28" s="3"/>
    </row>
    <row r="29" spans="1:8" x14ac:dyDescent="0.25">
      <c r="A29" s="3"/>
      <c r="B29" s="3"/>
      <c r="C29" s="3"/>
      <c r="D29" s="45" t="s">
        <v>9</v>
      </c>
      <c r="E29" s="46">
        <f>H24</f>
        <v>975.87999999999965</v>
      </c>
      <c r="F29" s="3"/>
      <c r="G29" s="42" t="s">
        <v>15</v>
      </c>
      <c r="H29" s="43">
        <f>(H22+H23)/1.4</f>
        <v>7320.0000000000009</v>
      </c>
    </row>
    <row r="30" spans="1:8" ht="18.75" x14ac:dyDescent="0.3">
      <c r="A30" s="3"/>
      <c r="B30" s="3"/>
      <c r="C30" s="3"/>
      <c r="D30" s="45" t="s">
        <v>8</v>
      </c>
      <c r="E30" s="54" t="str">
        <f>IF(H24&lt;0,"NON CI SIAMO",IF(E29&gt;E28,"NON CI SIAMO","TUTTO BENE"))</f>
        <v>TUTTO BENE</v>
      </c>
      <c r="F30" s="3"/>
      <c r="G30" s="42" t="s">
        <v>14</v>
      </c>
      <c r="H30" s="43">
        <f>E22*G22+E23*G23</f>
        <v>2928</v>
      </c>
    </row>
    <row r="31" spans="1:8" x14ac:dyDescent="0.25">
      <c r="A31" s="47"/>
      <c r="B31" s="3"/>
      <c r="C31" s="3"/>
      <c r="D31" s="48" t="s">
        <v>13</v>
      </c>
      <c r="E31" s="49">
        <f>E29/A20</f>
        <v>8.6946759943976562E-2</v>
      </c>
      <c r="F31" s="3"/>
      <c r="G31" s="52" t="s">
        <v>23</v>
      </c>
      <c r="H31" s="25">
        <f>+H24+H29+H30</f>
        <v>11223.880000000001</v>
      </c>
    </row>
    <row r="32" spans="1:8" ht="18.75" x14ac:dyDescent="0.3">
      <c r="A32" s="47"/>
      <c r="B32" s="3"/>
      <c r="C32" s="3"/>
      <c r="D32" s="45" t="s">
        <v>12</v>
      </c>
      <c r="E32" s="45">
        <f>INT(E29/B24)</f>
        <v>28</v>
      </c>
      <c r="F32" s="3"/>
      <c r="G32" s="71" t="str">
        <f>IF(H24&lt;0,"NON CI SIAMO",IF(E29&gt;E28,"NON CI SIAMO",IF(H31=A20,"PUOI INOLTRARE")))</f>
        <v>PUOI INOLTRARE</v>
      </c>
      <c r="H32" s="72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</sheetData>
  <sheetProtection password="CD13" sheet="1" objects="1" scenarios="1"/>
  <mergeCells count="2">
    <mergeCell ref="G15:H15"/>
    <mergeCell ref="G32:H32"/>
  </mergeCells>
  <dataValidations count="9">
    <dataValidation type="decimal" allowBlank="1" showInputMessage="1" showErrorMessage="1" sqref="A2">
      <formula1>0.01</formula1>
      <formula2>120000</formula2>
    </dataValidation>
    <dataValidation type="whole" allowBlank="1" showInputMessage="1" showErrorMessage="1" sqref="C6">
      <formula1>10</formula1>
      <formula2>40</formula2>
    </dataValidation>
    <dataValidation type="whole" allowBlank="1" showInputMessage="1" showErrorMessage="1" sqref="G5:G6">
      <formula1>0</formula1>
      <formula2>30</formula2>
    </dataValidation>
    <dataValidation type="decimal" allowBlank="1" showInputMessage="1" showErrorMessage="1" sqref="A20">
      <formula1>0.01</formula1>
      <formula2>60000</formula2>
    </dataValidation>
    <dataValidation type="whole" allowBlank="1" showInputMessage="1" showErrorMessage="1" sqref="G22:G23">
      <formula1>1</formula1>
      <formula2>20</formula2>
    </dataValidation>
    <dataValidation type="whole" allowBlank="1" showInputMessage="1" showErrorMessage="1" sqref="C4">
      <formula1>10</formula1>
      <formula2>40</formula2>
    </dataValidation>
    <dataValidation type="whole" allowBlank="1" showInputMessage="1" showErrorMessage="1" sqref="C5">
      <formula1>10</formula1>
      <formula2>20</formula2>
    </dataValidation>
    <dataValidation type="whole" allowBlank="1" showInputMessage="1" showErrorMessage="1" sqref="C22:C23">
      <formula1>6</formula1>
      <formula2>40</formula2>
    </dataValidation>
    <dataValidation type="whole" allowBlank="1" showInputMessage="1" showErrorMessage="1" sqref="G4">
      <formula1>0</formula1>
      <formula2>50</formula2>
    </dataValidation>
  </dataValidations>
  <pageMargins left="0.31496062992125984" right="0.11811023622047245" top="0.35433070866141736" bottom="0.35433070866141736" header="0.31496062992125984" footer="0.31496062992125984"/>
  <pageSetup paperSize="9" orientation="landscape" r:id="rId1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workbookViewId="0">
      <selection activeCell="A14" sqref="A14"/>
    </sheetView>
  </sheetViews>
  <sheetFormatPr defaultRowHeight="15" x14ac:dyDescent="0.25"/>
  <cols>
    <col min="1" max="1" width="19.5703125" customWidth="1"/>
    <col min="2" max="2" width="36.42578125" customWidth="1"/>
    <col min="3" max="3" width="24.42578125" customWidth="1"/>
    <col min="4" max="4" width="14.140625" customWidth="1"/>
  </cols>
  <sheetData>
    <row r="2" spans="1:9" ht="23.25" x14ac:dyDescent="0.35">
      <c r="A2" s="73" t="s">
        <v>39</v>
      </c>
      <c r="B2" s="74"/>
      <c r="C2" s="75"/>
    </row>
    <row r="3" spans="1:9" x14ac:dyDescent="0.25">
      <c r="A3" s="3"/>
      <c r="B3" s="3"/>
      <c r="C3" s="3"/>
    </row>
    <row r="4" spans="1:9" ht="18.75" x14ac:dyDescent="0.3">
      <c r="A4" s="65" t="s">
        <v>40</v>
      </c>
      <c r="B4" s="60">
        <f>percorsi!H12</f>
        <v>23820</v>
      </c>
      <c r="C4" s="9" t="s">
        <v>24</v>
      </c>
    </row>
    <row r="5" spans="1:9" x14ac:dyDescent="0.25">
      <c r="C5" s="3"/>
    </row>
    <row r="6" spans="1:9" ht="15.75" x14ac:dyDescent="0.25">
      <c r="A6" s="61" t="s">
        <v>41</v>
      </c>
      <c r="B6" s="62" t="s">
        <v>42</v>
      </c>
      <c r="C6" s="63">
        <v>5711</v>
      </c>
    </row>
    <row r="7" spans="1:9" ht="15.75" x14ac:dyDescent="0.25">
      <c r="A7" s="76" t="s">
        <v>43</v>
      </c>
      <c r="B7" s="77"/>
      <c r="C7" s="64" t="str">
        <f>IF(C6&lt;=percorsi!A2*10%,"OK","valore non ammesso")</f>
        <v>OK</v>
      </c>
    </row>
    <row r="8" spans="1:9" x14ac:dyDescent="0.25">
      <c r="I8" s="7"/>
    </row>
    <row r="9" spans="1:9" x14ac:dyDescent="0.25">
      <c r="A9" s="10" t="s">
        <v>17</v>
      </c>
      <c r="B9" s="11" t="s">
        <v>37</v>
      </c>
      <c r="C9" s="11" t="s">
        <v>44</v>
      </c>
      <c r="I9" s="5"/>
    </row>
    <row r="10" spans="1:9" x14ac:dyDescent="0.25">
      <c r="A10" s="10" t="s">
        <v>26</v>
      </c>
      <c r="B10" s="2">
        <v>60</v>
      </c>
      <c r="C10" s="12">
        <f>B10*25*1.327</f>
        <v>1990.5</v>
      </c>
      <c r="D10" s="8"/>
    </row>
    <row r="11" spans="1:9" x14ac:dyDescent="0.25">
      <c r="A11" s="10" t="s">
        <v>27</v>
      </c>
      <c r="B11" s="2">
        <v>40</v>
      </c>
      <c r="C11" s="12">
        <f>B11*18.5*1.1*1.327</f>
        <v>1080.1780000000001</v>
      </c>
      <c r="D11" s="8"/>
    </row>
    <row r="12" spans="1:9" x14ac:dyDescent="0.25">
      <c r="A12" s="10" t="s">
        <v>28</v>
      </c>
      <c r="B12" s="2">
        <v>30</v>
      </c>
      <c r="C12" s="12">
        <f t="shared" ref="C12:C13" si="0">B12*14.5*1.1*1.327</f>
        <v>634.96950000000004</v>
      </c>
      <c r="D12" s="8"/>
    </row>
    <row r="13" spans="1:9" x14ac:dyDescent="0.25">
      <c r="A13" s="10" t="s">
        <v>31</v>
      </c>
      <c r="B13" s="2">
        <v>18</v>
      </c>
      <c r="C13" s="12">
        <f t="shared" si="0"/>
        <v>380.98170000000005</v>
      </c>
      <c r="D13" s="8"/>
    </row>
    <row r="14" spans="1:9" x14ac:dyDescent="0.25">
      <c r="A14" s="10" t="s">
        <v>29</v>
      </c>
      <c r="B14" s="2">
        <v>30</v>
      </c>
      <c r="C14" s="12">
        <f>B14*12.5*1.1*1.327</f>
        <v>547.38750000000005</v>
      </c>
      <c r="D14" s="8"/>
    </row>
    <row r="15" spans="1:9" x14ac:dyDescent="0.25">
      <c r="A15" s="10" t="s">
        <v>30</v>
      </c>
      <c r="B15" s="2">
        <v>24</v>
      </c>
      <c r="C15" s="12">
        <f>B15*17.5*1.1*1.327</f>
        <v>613.07400000000007</v>
      </c>
      <c r="D15" s="8"/>
    </row>
    <row r="16" spans="1:9" x14ac:dyDescent="0.25">
      <c r="A16" s="10" t="s">
        <v>32</v>
      </c>
      <c r="B16" s="55">
        <v>300</v>
      </c>
      <c r="C16" s="12">
        <f t="shared" ref="C16:C18" si="1">B16*1.22</f>
        <v>366</v>
      </c>
    </row>
    <row r="17" spans="1:3" x14ac:dyDescent="0.25">
      <c r="A17" s="10" t="s">
        <v>33</v>
      </c>
      <c r="B17" s="55">
        <v>250</v>
      </c>
      <c r="C17" s="12">
        <f t="shared" si="1"/>
        <v>305</v>
      </c>
    </row>
    <row r="18" spans="1:3" x14ac:dyDescent="0.25">
      <c r="A18" s="15" t="s">
        <v>34</v>
      </c>
      <c r="B18" s="56">
        <v>100</v>
      </c>
      <c r="C18" s="12">
        <f t="shared" si="1"/>
        <v>122</v>
      </c>
    </row>
    <row r="19" spans="1:3" x14ac:dyDescent="0.25">
      <c r="A19" s="16" t="s">
        <v>35</v>
      </c>
      <c r="B19" s="17"/>
      <c r="C19" s="14">
        <f>SUM(C6:C18)</f>
        <v>11751.090700000001</v>
      </c>
    </row>
    <row r="20" spans="1:3" x14ac:dyDescent="0.25">
      <c r="A20" s="13" t="s">
        <v>36</v>
      </c>
      <c r="B20" s="57" t="str">
        <f>IF(C19&lt;B4,"AVANZO","DISAVANZO")</f>
        <v>AVANZO</v>
      </c>
      <c r="C20" s="14">
        <f>+B4-C19</f>
        <v>12068.909299999999</v>
      </c>
    </row>
    <row r="21" spans="1:3" x14ac:dyDescent="0.25">
      <c r="A21" s="66"/>
      <c r="B21" s="67"/>
      <c r="C21" s="68"/>
    </row>
    <row r="22" spans="1:3" ht="18.75" x14ac:dyDescent="0.3">
      <c r="A22" s="65" t="s">
        <v>40</v>
      </c>
      <c r="B22" s="60">
        <f>percorsi!H30</f>
        <v>2928</v>
      </c>
      <c r="C22" s="18" t="s">
        <v>25</v>
      </c>
    </row>
    <row r="24" spans="1:3" ht="15.75" x14ac:dyDescent="0.25">
      <c r="A24" s="61" t="s">
        <v>41</v>
      </c>
      <c r="B24" s="62" t="s">
        <v>42</v>
      </c>
      <c r="C24" s="63">
        <v>1111</v>
      </c>
    </row>
    <row r="25" spans="1:3" ht="15.75" x14ac:dyDescent="0.25">
      <c r="A25" s="76" t="s">
        <v>43</v>
      </c>
      <c r="B25" s="77"/>
      <c r="C25" s="64" t="str">
        <f>IF(C24&lt;=percorsi!A20*10%,"OK","valore non ammesso")</f>
        <v>OK</v>
      </c>
    </row>
    <row r="27" spans="1:3" x14ac:dyDescent="0.25">
      <c r="A27" s="10" t="s">
        <v>17</v>
      </c>
      <c r="B27" s="11" t="s">
        <v>37</v>
      </c>
      <c r="C27" s="11" t="s">
        <v>44</v>
      </c>
    </row>
    <row r="28" spans="1:3" x14ac:dyDescent="0.25">
      <c r="A28" s="10" t="s">
        <v>26</v>
      </c>
      <c r="B28" s="2">
        <v>0</v>
      </c>
      <c r="C28" s="12">
        <f>B28*25*1.327</f>
        <v>0</v>
      </c>
    </row>
    <row r="29" spans="1:3" x14ac:dyDescent="0.25">
      <c r="A29" s="10" t="s">
        <v>27</v>
      </c>
      <c r="B29" s="2">
        <v>24</v>
      </c>
      <c r="C29" s="12">
        <f>B29*18.5*1.1*1.327</f>
        <v>648.10680000000002</v>
      </c>
    </row>
    <row r="30" spans="1:3" x14ac:dyDescent="0.25">
      <c r="A30" s="10" t="s">
        <v>28</v>
      </c>
      <c r="B30" s="2">
        <v>12</v>
      </c>
      <c r="C30" s="12">
        <f t="shared" ref="C30:C31" si="2">B30*14.5*1.1*1.327</f>
        <v>253.98779999999999</v>
      </c>
    </row>
    <row r="31" spans="1:3" x14ac:dyDescent="0.25">
      <c r="A31" s="10" t="s">
        <v>31</v>
      </c>
      <c r="B31" s="2">
        <v>0</v>
      </c>
      <c r="C31" s="12">
        <f t="shared" si="2"/>
        <v>0</v>
      </c>
    </row>
    <row r="32" spans="1:3" x14ac:dyDescent="0.25">
      <c r="A32" s="10" t="s">
        <v>29</v>
      </c>
      <c r="B32" s="2">
        <v>12</v>
      </c>
      <c r="C32" s="12">
        <f>B32*12.5*1.1*1.327</f>
        <v>218.95499999999998</v>
      </c>
    </row>
    <row r="33" spans="1:3" x14ac:dyDescent="0.25">
      <c r="A33" s="10" t="s">
        <v>30</v>
      </c>
      <c r="B33" s="2">
        <v>0</v>
      </c>
      <c r="C33" s="12">
        <f>B33*17.5*1.1*1.327</f>
        <v>0</v>
      </c>
    </row>
    <row r="34" spans="1:3" x14ac:dyDescent="0.25">
      <c r="A34" s="10" t="s">
        <v>32</v>
      </c>
      <c r="B34" s="55">
        <v>200</v>
      </c>
      <c r="C34" s="12">
        <f t="shared" ref="C34:C36" si="3">B34*1.22</f>
        <v>244</v>
      </c>
    </row>
    <row r="35" spans="1:3" x14ac:dyDescent="0.25">
      <c r="A35" s="10" t="s">
        <v>33</v>
      </c>
      <c r="B35" s="55">
        <v>200</v>
      </c>
      <c r="C35" s="12">
        <f t="shared" si="3"/>
        <v>244</v>
      </c>
    </row>
    <row r="36" spans="1:3" x14ac:dyDescent="0.25">
      <c r="A36" s="15" t="s">
        <v>34</v>
      </c>
      <c r="B36" s="56">
        <v>0</v>
      </c>
      <c r="C36" s="12">
        <f t="shared" si="3"/>
        <v>0</v>
      </c>
    </row>
    <row r="37" spans="1:3" x14ac:dyDescent="0.25">
      <c r="A37" s="16" t="s">
        <v>35</v>
      </c>
      <c r="B37" s="17"/>
      <c r="C37" s="14">
        <f>SUM(C24:C36)</f>
        <v>2720.0495999999998</v>
      </c>
    </row>
    <row r="38" spans="1:3" x14ac:dyDescent="0.25">
      <c r="A38" s="13" t="s">
        <v>36</v>
      </c>
      <c r="B38" s="57" t="str">
        <f>IF(C37&gt;B22,"DISAVANZO","AVANZO")</f>
        <v>AVANZO</v>
      </c>
      <c r="C38" s="14">
        <f>+B22-C37</f>
        <v>207.95040000000017</v>
      </c>
    </row>
  </sheetData>
  <sheetProtection algorithmName="SHA-512" hashValue="HlsjlSFPACAYIq6b4ui4tEDyNSwGRWIMfgpWvYYtEQwki6qhq8sneBfheKSjDn1A+n04+XWCwySDyIAGHlktWA==" saltValue="MMMt3xFLyUhYlxeNpq+JxQ==" spinCount="100000" sheet="1" objects="1" scenarios="1"/>
  <mergeCells count="3">
    <mergeCell ref="A2:C2"/>
    <mergeCell ref="A7:B7"/>
    <mergeCell ref="A25:B25"/>
  </mergeCells>
  <dataValidations count="5">
    <dataValidation type="whole" allowBlank="1" showInputMessage="1" showErrorMessage="1" sqref="B10:B15 B28:B33">
      <formula1>0</formula1>
      <formula2>200</formula2>
    </dataValidation>
    <dataValidation type="decimal" allowBlank="1" showInputMessage="1" showErrorMessage="1" sqref="B16:B18">
      <formula1>0</formula1>
      <formula2>6000</formula2>
    </dataValidation>
    <dataValidation type="decimal" allowBlank="1" showInputMessage="1" showErrorMessage="1" sqref="C6">
      <formula1>0</formula1>
      <formula2>10000</formula2>
    </dataValidation>
    <dataValidation type="whole" allowBlank="1" showInputMessage="1" showErrorMessage="1" sqref="C24">
      <formula1>0</formula1>
      <formula2>10000</formula2>
    </dataValidation>
    <dataValidation type="decimal" allowBlank="1" showInputMessage="1" showErrorMessage="1" sqref="B34:B36">
      <formula1>0</formula1>
      <formula2>5000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percorsi</vt:lpstr>
      <vt:lpstr>costi indiretti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 Cristin</cp:lastModifiedBy>
  <cp:lastPrinted>2024-02-08T21:46:05Z</cp:lastPrinted>
  <dcterms:created xsi:type="dcterms:W3CDTF">2024-02-04T22:13:06Z</dcterms:created>
  <dcterms:modified xsi:type="dcterms:W3CDTF">2024-04-15T14:01:43Z</dcterms:modified>
</cp:coreProperties>
</file>