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445"/>
  </bookViews>
  <sheets>
    <sheet name="Progetto" sheetId="1" r:id="rId1"/>
    <sheet name="Costi indiretti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18" i="2"/>
  <c r="C17" i="2"/>
  <c r="C16" i="2"/>
  <c r="C15" i="2"/>
  <c r="C14" i="2"/>
  <c r="C13" i="2"/>
  <c r="C12" i="2"/>
  <c r="C11" i="2"/>
  <c r="C10" i="2"/>
  <c r="E13" i="1"/>
  <c r="B13" i="1"/>
  <c r="D8" i="1"/>
  <c r="E8" i="1" s="1"/>
  <c r="F8" i="1" s="1"/>
  <c r="H8" i="1" s="1"/>
  <c r="B14" i="1" s="1"/>
  <c r="D7" i="1"/>
  <c r="E7" i="1" s="1"/>
  <c r="C19" i="2" l="1"/>
  <c r="F7" i="1"/>
  <c r="H7" i="1" s="1"/>
  <c r="H14" i="1"/>
  <c r="B4" i="2" s="1"/>
  <c r="C20" i="2" l="1"/>
  <c r="B20" i="2"/>
  <c r="C22" i="2"/>
  <c r="H13" i="1"/>
  <c r="H9" i="1"/>
  <c r="H16" i="1" l="1"/>
  <c r="G11" i="1"/>
  <c r="E16" i="1"/>
  <c r="B15" i="1"/>
  <c r="E14" i="1"/>
  <c r="E15" i="1" l="1"/>
  <c r="E17" i="1"/>
  <c r="G17" i="1"/>
</calcChain>
</file>

<file path=xl/sharedStrings.xml><?xml version="1.0" encoding="utf-8"?>
<sst xmlns="http://schemas.openxmlformats.org/spreadsheetml/2006/main" count="45" uniqueCount="42">
  <si>
    <t>D. M. 66/2023 - FORMAZIONE DEL PERSONALE SCOLASTICO PER LA TRANSIZIONE DIGITALE</t>
  </si>
  <si>
    <t>FINANZIAMENTO</t>
  </si>
  <si>
    <t>INSERIRE DATI SOLO NELLE CELLE CON SFONDO GIALLO</t>
  </si>
  <si>
    <t>ATTIVITA'</t>
  </si>
  <si>
    <t>UCS</t>
  </si>
  <si>
    <t>N.ORE</t>
  </si>
  <si>
    <t>COSTI DIRETTI</t>
  </si>
  <si>
    <t>COSTI INDIRETTI 40%</t>
  </si>
  <si>
    <t>COSTO TOTALE CORSO</t>
  </si>
  <si>
    <t>EDIZIONI</t>
  </si>
  <si>
    <t>SUB-TOTALE</t>
  </si>
  <si>
    <r>
      <t>Percorsi di formazione sulla transizione digitale</t>
    </r>
    <r>
      <rPr>
        <b/>
        <sz val="11"/>
        <color rgb="FF002060"/>
        <rFont val="Garamond"/>
        <family val="1"/>
      </rPr>
      <t xml:space="preserve"> (almeno 15 persone)</t>
    </r>
  </si>
  <si>
    <r>
      <t xml:space="preserve">Laboratori di formazione sul campo </t>
    </r>
    <r>
      <rPr>
        <b/>
        <sz val="11"/>
        <color rgb="FF002060"/>
        <rFont val="Garamond"/>
        <family val="1"/>
      </rPr>
      <t>(almeno 5 persone)</t>
    </r>
  </si>
  <si>
    <t>Comunità di pratiche per l’apprendimento</t>
  </si>
  <si>
    <t>Status:</t>
  </si>
  <si>
    <t>SPESA MIN LABORATORI 30%</t>
  </si>
  <si>
    <t>SPESA MAX TEAM 20%</t>
  </si>
  <si>
    <t>SPESA EFFETTIVA LABORATORI</t>
  </si>
  <si>
    <t>SPESA TEAM</t>
  </si>
  <si>
    <t>COSTI INDIRETTI</t>
  </si>
  <si>
    <t>VERIFICA LABORATORI</t>
  </si>
  <si>
    <t>VERIFICA TEAM</t>
  </si>
  <si>
    <t>PERCENTUALE</t>
  </si>
  <si>
    <t>verifica</t>
  </si>
  <si>
    <t>N. ORE</t>
  </si>
  <si>
    <t>Risorse disponibili</t>
  </si>
  <si>
    <t>ORGANICO PNRR</t>
  </si>
  <si>
    <t>(inserire il valore calcolato in SIDI) --&gt;</t>
  </si>
  <si>
    <t>il valore non può superare il 10% del budget</t>
  </si>
  <si>
    <t>N. ORE/IMP. IVA</t>
  </si>
  <si>
    <t>COSTO</t>
  </si>
  <si>
    <t>DS</t>
  </si>
  <si>
    <t>DSGA</t>
  </si>
  <si>
    <t>AA</t>
  </si>
  <si>
    <t>AT</t>
  </si>
  <si>
    <t>CS</t>
  </si>
  <si>
    <t>DOC</t>
  </si>
  <si>
    <t>PUBBLICITà</t>
  </si>
  <si>
    <t>FACILE CONSUMO</t>
  </si>
  <si>
    <t>NOLEGGIO</t>
  </si>
  <si>
    <t>TOTALE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</si>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</sst>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212529"/>
      <name val="Arial"/>
      <family val="2"/>
    </font>
    <font>
      <b/>
      <i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11"/>
      <color rgb="FF002060"/>
      <name val="Garamond"/>
      <family val="1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0" tint="-4.9989318521683403E-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/>
    <xf numFmtId="0" fontId="4" fillId="0" borderId="2" xfId="0" applyFont="1" applyBorder="1" applyProtection="1"/>
    <xf numFmtId="4" fontId="5" fillId="3" borderId="2" xfId="0" applyNumberFormat="1" applyFont="1" applyFill="1" applyBorder="1" applyProtection="1">
      <protection locked="0"/>
    </xf>
    <xf numFmtId="0" fontId="4" fillId="0" borderId="0" xfId="0" applyFont="1" applyBorder="1" applyProtection="1"/>
    <xf numFmtId="4" fontId="5" fillId="0" borderId="0" xfId="0" applyNumberFormat="1" applyFont="1" applyFill="1" applyBorder="1" applyProtection="1"/>
    <xf numFmtId="0" fontId="7" fillId="0" borderId="2" xfId="0" applyFont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9" fontId="2" fillId="0" borderId="2" xfId="0" applyNumberFormat="1" applyFont="1" applyBorder="1" applyAlignment="1" applyProtection="1">
      <alignment horizontal="center" wrapText="1"/>
    </xf>
    <xf numFmtId="0" fontId="8" fillId="5" borderId="2" xfId="0" applyFont="1" applyFill="1" applyBorder="1" applyAlignment="1" applyProtection="1">
      <alignment wrapText="1"/>
    </xf>
    <xf numFmtId="44" fontId="0" fillId="5" borderId="2" xfId="0" applyNumberFormat="1" applyFill="1" applyBorder="1" applyProtection="1"/>
    <xf numFmtId="0" fontId="4" fillId="3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</xf>
    <xf numFmtId="0" fontId="8" fillId="6" borderId="2" xfId="0" applyFont="1" applyFill="1" applyBorder="1" applyAlignment="1" applyProtection="1">
      <alignment wrapText="1"/>
    </xf>
    <xf numFmtId="44" fontId="0" fillId="6" borderId="2" xfId="0" applyNumberFormat="1" applyFill="1" applyBorder="1" applyProtection="1"/>
    <xf numFmtId="0" fontId="8" fillId="7" borderId="2" xfId="0" applyFont="1" applyFill="1" applyBorder="1" applyAlignment="1" applyProtection="1">
      <alignment wrapText="1"/>
    </xf>
    <xf numFmtId="44" fontId="11" fillId="7" borderId="2" xfId="0" applyNumberFormat="1" applyFont="1" applyFill="1" applyBorder="1" applyProtection="1"/>
    <xf numFmtId="1" fontId="12" fillId="7" borderId="2" xfId="0" applyNumberFormat="1" applyFont="1" applyFill="1" applyBorder="1" applyProtection="1"/>
    <xf numFmtId="0" fontId="11" fillId="7" borderId="2" xfId="0" applyFont="1" applyFill="1" applyBorder="1" applyProtection="1"/>
    <xf numFmtId="44" fontId="0" fillId="7" borderId="2" xfId="0" applyNumberFormat="1" applyFill="1" applyBorder="1" applyProtection="1"/>
    <xf numFmtId="0" fontId="13" fillId="0" borderId="0" xfId="0" applyFont="1" applyBorder="1" applyAlignment="1" applyProtection="1">
      <alignment wrapText="1"/>
    </xf>
    <xf numFmtId="44" fontId="11" fillId="0" borderId="0" xfId="0" applyNumberFormat="1" applyFont="1" applyFill="1" applyBorder="1" applyProtection="1"/>
    <xf numFmtId="1" fontId="12" fillId="0" borderId="0" xfId="0" applyNumberFormat="1" applyFont="1" applyFill="1" applyBorder="1" applyProtection="1"/>
    <xf numFmtId="0" fontId="11" fillId="0" borderId="0" xfId="0" applyFont="1" applyFill="1" applyBorder="1" applyProtection="1"/>
    <xf numFmtId="44" fontId="0" fillId="0" borderId="0" xfId="0" applyNumberFormat="1" applyBorder="1" applyProtection="1"/>
    <xf numFmtId="2" fontId="0" fillId="0" borderId="0" xfId="0" applyNumberFormat="1" applyProtection="1"/>
    <xf numFmtId="0" fontId="0" fillId="0" borderId="3" xfId="0" applyBorder="1" applyProtection="1"/>
    <xf numFmtId="10" fontId="14" fillId="0" borderId="3" xfId="1" applyNumberFormat="1" applyFont="1" applyBorder="1" applyAlignment="1" applyProtection="1">
      <alignment horizontal="left"/>
    </xf>
    <xf numFmtId="0" fontId="15" fillId="0" borderId="5" xfId="0" applyFont="1" applyBorder="1" applyProtection="1"/>
    <xf numFmtId="10" fontId="16" fillId="0" borderId="0" xfId="1" applyNumberFormat="1" applyFont="1" applyAlignment="1" applyProtection="1">
      <alignment horizontal="center"/>
    </xf>
    <xf numFmtId="10" fontId="0" fillId="8" borderId="2" xfId="0" applyNumberFormat="1" applyFill="1" applyBorder="1" applyAlignment="1" applyProtection="1">
      <alignment horizontal="center" wrapText="1"/>
    </xf>
    <xf numFmtId="44" fontId="17" fillId="8" borderId="2" xfId="0" applyNumberFormat="1" applyFont="1" applyFill="1" applyBorder="1" applyAlignment="1" applyProtection="1">
      <alignment horizontal="center"/>
    </xf>
    <xf numFmtId="0" fontId="0" fillId="7" borderId="2" xfId="0" applyFont="1" applyFill="1" applyBorder="1" applyAlignment="1" applyProtection="1">
      <alignment horizontal="center" wrapText="1"/>
    </xf>
    <xf numFmtId="44" fontId="17" fillId="7" borderId="2" xfId="0" applyNumberFormat="1" applyFont="1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44" fontId="0" fillId="9" borderId="2" xfId="0" applyNumberFormat="1" applyFill="1" applyBorder="1" applyProtection="1"/>
    <xf numFmtId="44" fontId="0" fillId="8" borderId="2" xfId="0" applyNumberFormat="1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/>
    </xf>
    <xf numFmtId="44" fontId="0" fillId="7" borderId="2" xfId="0" applyNumberFormat="1" applyFill="1" applyBorder="1" applyAlignment="1" applyProtection="1">
      <alignment horizontal="center"/>
    </xf>
    <xf numFmtId="10" fontId="17" fillId="8" borderId="2" xfId="0" applyNumberFormat="1" applyFont="1" applyFill="1" applyBorder="1" applyAlignment="1" applyProtection="1">
      <alignment horizontal="center" wrapText="1"/>
    </xf>
    <xf numFmtId="2" fontId="16" fillId="8" borderId="2" xfId="0" applyNumberFormat="1" applyFont="1" applyFill="1" applyBorder="1" applyAlignment="1" applyProtection="1">
      <alignment horizontal="center"/>
    </xf>
    <xf numFmtId="0" fontId="17" fillId="7" borderId="2" xfId="0" applyFont="1" applyFill="1" applyBorder="1" applyAlignment="1" applyProtection="1">
      <alignment horizontal="center"/>
    </xf>
    <xf numFmtId="2" fontId="16" fillId="7" borderId="2" xfId="0" applyNumberFormat="1" applyFont="1" applyFill="1" applyBorder="1" applyAlignment="1" applyProtection="1">
      <alignment horizontal="center"/>
    </xf>
    <xf numFmtId="10" fontId="0" fillId="0" borderId="0" xfId="0" applyNumberFormat="1" applyFill="1" applyBorder="1" applyProtection="1"/>
    <xf numFmtId="0" fontId="0" fillId="7" borderId="2" xfId="0" quotePrefix="1" applyFill="1" applyBorder="1" applyAlignment="1" applyProtection="1">
      <alignment horizontal="center"/>
    </xf>
    <xf numFmtId="10" fontId="0" fillId="7" borderId="2" xfId="1" applyNumberFormat="1" applyFont="1" applyFill="1" applyBorder="1" applyAlignment="1" applyProtection="1">
      <alignment horizontal="center"/>
    </xf>
    <xf numFmtId="0" fontId="0" fillId="0" borderId="2" xfId="0" applyBorder="1" applyProtection="1"/>
    <xf numFmtId="44" fontId="0" fillId="0" borderId="2" xfId="0" applyNumberFormat="1" applyBorder="1" applyProtection="1"/>
    <xf numFmtId="44" fontId="0" fillId="0" borderId="0" xfId="0" applyNumberFormat="1" applyProtection="1"/>
    <xf numFmtId="0" fontId="19" fillId="10" borderId="2" xfId="0" applyFont="1" applyFill="1" applyBorder="1" applyAlignment="1" applyProtection="1">
      <alignment horizontal="center" wrapText="1"/>
    </xf>
    <xf numFmtId="44" fontId="20" fillId="10" borderId="2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21" fillId="0" borderId="0" xfId="0" applyFont="1" applyProtection="1"/>
    <xf numFmtId="0" fontId="22" fillId="8" borderId="2" xfId="0" applyFont="1" applyFill="1" applyBorder="1" applyProtection="1"/>
    <xf numFmtId="0" fontId="23" fillId="8" borderId="2" xfId="0" applyFont="1" applyFill="1" applyBorder="1" applyAlignment="1" applyProtection="1">
      <alignment horizontal="center"/>
    </xf>
    <xf numFmtId="44" fontId="20" fillId="3" borderId="2" xfId="0" applyNumberFormat="1" applyFont="1" applyFill="1" applyBorder="1" applyProtection="1">
      <protection locked="0"/>
    </xf>
    <xf numFmtId="44" fontId="20" fillId="0" borderId="2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44" fontId="20" fillId="0" borderId="0" xfId="0" applyNumberFormat="1" applyFont="1" applyFill="1" applyBorder="1" applyProtection="1"/>
    <xf numFmtId="0" fontId="23" fillId="0" borderId="2" xfId="0" applyFont="1" applyBorder="1" applyProtection="1"/>
    <xf numFmtId="0" fontId="23" fillId="0" borderId="2" xfId="0" applyFont="1" applyBorder="1" applyAlignment="1" applyProtection="1">
      <alignment horizontal="center"/>
    </xf>
    <xf numFmtId="0" fontId="23" fillId="3" borderId="2" xfId="0" applyFont="1" applyFill="1" applyBorder="1" applyAlignment="1" applyProtection="1">
      <alignment horizontal="center"/>
      <protection locked="0"/>
    </xf>
    <xf numFmtId="164" fontId="23" fillId="0" borderId="2" xfId="0" applyNumberFormat="1" applyFont="1" applyBorder="1" applyAlignment="1" applyProtection="1">
      <alignment horizontal="right"/>
    </xf>
    <xf numFmtId="164" fontId="23" fillId="3" borderId="2" xfId="0" applyNumberFormat="1" applyFont="1" applyFill="1" applyBorder="1" applyAlignment="1" applyProtection="1">
      <alignment horizontal="center"/>
      <protection locked="0"/>
    </xf>
    <xf numFmtId="0" fontId="23" fillId="0" borderId="6" xfId="0" applyFont="1" applyBorder="1" applyProtection="1"/>
    <xf numFmtId="164" fontId="23" fillId="3" borderId="6" xfId="0" applyNumberFormat="1" applyFont="1" applyFill="1" applyBorder="1" applyAlignment="1" applyProtection="1">
      <alignment horizontal="center"/>
      <protection locked="0"/>
    </xf>
    <xf numFmtId="0" fontId="23" fillId="0" borderId="7" xfId="0" applyFont="1" applyBorder="1" applyProtection="1"/>
    <xf numFmtId="0" fontId="23" fillId="0" borderId="8" xfId="0" applyFont="1" applyBorder="1" applyProtection="1"/>
    <xf numFmtId="164" fontId="23" fillId="0" borderId="5" xfId="0" applyNumberFormat="1" applyFont="1" applyBorder="1" applyAlignment="1" applyProtection="1">
      <alignment horizontal="right"/>
    </xf>
    <xf numFmtId="0" fontId="23" fillId="0" borderId="3" xfId="0" applyFont="1" applyFill="1" applyBorder="1" applyProtection="1"/>
    <xf numFmtId="0" fontId="20" fillId="0" borderId="2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10" fontId="14" fillId="0" borderId="3" xfId="1" applyNumberFormat="1" applyFont="1" applyBorder="1" applyAlignment="1" applyProtection="1">
      <alignment horizontal="center"/>
    </xf>
    <xf numFmtId="10" fontId="14" fillId="0" borderId="5" xfId="1" applyNumberFormat="1" applyFont="1" applyBorder="1" applyAlignment="1" applyProtection="1">
      <alignment horizontal="center"/>
    </xf>
    <xf numFmtId="0" fontId="18" fillId="4" borderId="3" xfId="0" applyFont="1" applyFill="1" applyBorder="1" applyAlignment="1" applyProtection="1">
      <alignment horizontal="center" wrapText="1"/>
    </xf>
    <xf numFmtId="0" fontId="18" fillId="4" borderId="4" xfId="0" applyFont="1" applyFill="1" applyBorder="1" applyAlignment="1" applyProtection="1">
      <alignment horizontal="center" wrapText="1"/>
    </xf>
    <xf numFmtId="0" fontId="18" fillId="4" borderId="5" xfId="0" applyFont="1" applyFill="1" applyBorder="1" applyAlignment="1" applyProtection="1">
      <alignment horizontal="center" wrapText="1"/>
    </xf>
    <xf numFmtId="0" fontId="23" fillId="8" borderId="3" xfId="0" applyFont="1" applyFill="1" applyBorder="1" applyAlignment="1" applyProtection="1">
      <alignment horizontal="center"/>
    </xf>
    <xf numFmtId="0" fontId="23" fillId="8" borderId="5" xfId="0" applyFont="1" applyFill="1" applyBorder="1" applyAlignment="1" applyProtection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8" sqref="D8"/>
    </sheetView>
  </sheetViews>
  <sheetFormatPr defaultRowHeight="15" x14ac:dyDescent="0.25"/>
  <cols>
    <col min="1" max="1" width="28.85546875" style="1" customWidth="1"/>
    <col min="2" max="2" width="17.5703125" style="1" customWidth="1"/>
    <col min="3" max="3" width="8.5703125" style="1" customWidth="1"/>
    <col min="4" max="4" width="20.42578125" style="1" customWidth="1"/>
    <col min="5" max="5" width="17.85546875" style="1" customWidth="1"/>
    <col min="6" max="6" width="11" style="1" customWidth="1"/>
    <col min="7" max="7" width="19.7109375" style="1" customWidth="1"/>
    <col min="8" max="8" width="13.28515625" style="1" customWidth="1"/>
    <col min="9" max="9" width="9.140625" style="1" customWidth="1"/>
    <col min="10" max="10" width="4.5703125" style="1" customWidth="1"/>
    <col min="11" max="11" width="12.140625" style="1" customWidth="1"/>
    <col min="12" max="16384" width="9.140625" style="1"/>
  </cols>
  <sheetData>
    <row r="1" spans="1:9" ht="15.75" customHeight="1" x14ac:dyDescent="0.25"/>
    <row r="2" spans="1:9" ht="18.75" x14ac:dyDescent="0.3">
      <c r="A2" s="74" t="s">
        <v>0</v>
      </c>
      <c r="B2" s="74"/>
      <c r="C2" s="74"/>
      <c r="D2" s="74"/>
      <c r="E2" s="74"/>
      <c r="F2" s="74"/>
      <c r="G2" s="74"/>
      <c r="H2" s="75"/>
    </row>
    <row r="3" spans="1:9" ht="15" customHeight="1" x14ac:dyDescent="0.25"/>
    <row r="4" spans="1:9" ht="18.75" x14ac:dyDescent="0.3">
      <c r="A4" s="2" t="s">
        <v>1</v>
      </c>
      <c r="B4" s="3">
        <v>57130.23</v>
      </c>
      <c r="D4" s="76" t="s">
        <v>2</v>
      </c>
      <c r="E4" s="77"/>
      <c r="F4" s="77"/>
      <c r="G4" s="78"/>
    </row>
    <row r="5" spans="1:9" ht="18.75" x14ac:dyDescent="0.3">
      <c r="A5" s="4"/>
      <c r="B5" s="5"/>
    </row>
    <row r="6" spans="1:9" ht="46.5" x14ac:dyDescent="0.35">
      <c r="A6" s="6" t="s">
        <v>3</v>
      </c>
      <c r="B6" s="7" t="s">
        <v>4</v>
      </c>
      <c r="C6" s="8" t="s">
        <v>5</v>
      </c>
      <c r="D6" s="8" t="s">
        <v>6</v>
      </c>
      <c r="E6" s="9" t="s">
        <v>7</v>
      </c>
      <c r="F6" s="9" t="s">
        <v>8</v>
      </c>
      <c r="G6" s="8" t="s">
        <v>9</v>
      </c>
      <c r="H6" s="8" t="s">
        <v>10</v>
      </c>
    </row>
    <row r="7" spans="1:9" ht="45.75" x14ac:dyDescent="0.3">
      <c r="A7" s="10" t="s">
        <v>11</v>
      </c>
      <c r="B7" s="11">
        <v>156</v>
      </c>
      <c r="C7" s="12">
        <v>15</v>
      </c>
      <c r="D7" s="11">
        <f t="shared" ref="D7:D8" si="0">B7*C7</f>
        <v>2340</v>
      </c>
      <c r="E7" s="11">
        <f>D7*40%</f>
        <v>936</v>
      </c>
      <c r="F7" s="11">
        <f>+D7+E7</f>
        <v>3276</v>
      </c>
      <c r="G7" s="12">
        <v>6</v>
      </c>
      <c r="H7" s="11">
        <f>F7*G7</f>
        <v>19656</v>
      </c>
      <c r="I7" s="13"/>
    </row>
    <row r="8" spans="1:9" ht="30.75" x14ac:dyDescent="0.3">
      <c r="A8" s="14" t="s">
        <v>12</v>
      </c>
      <c r="B8" s="15">
        <v>156</v>
      </c>
      <c r="C8" s="12">
        <v>6</v>
      </c>
      <c r="D8" s="15">
        <f t="shared" si="0"/>
        <v>936</v>
      </c>
      <c r="E8" s="15">
        <f t="shared" ref="E8" si="1">D8*40%</f>
        <v>374.40000000000003</v>
      </c>
      <c r="F8" s="15">
        <f t="shared" ref="F8" si="2">+D8+E8</f>
        <v>1310.4000000000001</v>
      </c>
      <c r="G8" s="12">
        <v>40</v>
      </c>
      <c r="H8" s="15">
        <f t="shared" ref="H8" si="3">F8*G8</f>
        <v>52416</v>
      </c>
      <c r="I8" s="13"/>
    </row>
    <row r="9" spans="1:9" ht="30" x14ac:dyDescent="0.25">
      <c r="A9" s="16" t="s">
        <v>13</v>
      </c>
      <c r="B9" s="17">
        <v>34</v>
      </c>
      <c r="C9" s="18"/>
      <c r="D9" s="17"/>
      <c r="E9" s="17"/>
      <c r="F9" s="17"/>
      <c r="G9" s="19"/>
      <c r="H9" s="20">
        <f>+B4-H7-H8</f>
        <v>-14941.769999999997</v>
      </c>
    </row>
    <row r="10" spans="1:9" x14ac:dyDescent="0.25">
      <c r="A10" s="21"/>
      <c r="B10" s="22"/>
      <c r="C10" s="23"/>
      <c r="D10" s="22"/>
      <c r="E10" s="22"/>
      <c r="F10" s="22"/>
      <c r="G10" s="24"/>
      <c r="H10" s="25"/>
    </row>
    <row r="11" spans="1:9" ht="17.25" x14ac:dyDescent="0.3">
      <c r="E11" s="26"/>
      <c r="F11" s="27" t="s">
        <v>14</v>
      </c>
      <c r="G11" s="28" t="str">
        <f>IF(H9&lt;0,"STAI SFORANDO IL BUDGET","STAI LAVORANDO NEI LIMITI")</f>
        <v>STAI SFORANDO IL BUDGET</v>
      </c>
      <c r="H11" s="29"/>
    </row>
    <row r="12" spans="1:9" ht="18.75" x14ac:dyDescent="0.3">
      <c r="E12" s="26"/>
      <c r="H12" s="30"/>
    </row>
    <row r="13" spans="1:9" ht="30" x14ac:dyDescent="0.25">
      <c r="A13" s="31" t="s">
        <v>15</v>
      </c>
      <c r="B13" s="32">
        <f>B4*30%</f>
        <v>17139.069</v>
      </c>
      <c r="D13" s="33" t="s">
        <v>16</v>
      </c>
      <c r="E13" s="34">
        <f>B4*20%</f>
        <v>11426.046000000002</v>
      </c>
      <c r="G13" s="35" t="s">
        <v>6</v>
      </c>
      <c r="H13" s="36">
        <f>H7/1.4+H8/1.4</f>
        <v>51480</v>
      </c>
    </row>
    <row r="14" spans="1:9" x14ac:dyDescent="0.25">
      <c r="A14" s="31" t="s">
        <v>17</v>
      </c>
      <c r="B14" s="37">
        <f>H8</f>
        <v>52416</v>
      </c>
      <c r="D14" s="38" t="s">
        <v>18</v>
      </c>
      <c r="E14" s="39">
        <f>H9</f>
        <v>-14941.769999999997</v>
      </c>
      <c r="G14" s="35" t="s">
        <v>19</v>
      </c>
      <c r="H14" s="36">
        <f>E7*G7+E8*G8</f>
        <v>20592</v>
      </c>
    </row>
    <row r="15" spans="1:9" ht="18.75" x14ac:dyDescent="0.3">
      <c r="A15" s="40" t="s">
        <v>20</v>
      </c>
      <c r="B15" s="41" t="str">
        <f>IF(H9&lt;0,"NON CI SIAMO",IF(H8&lt;=B13,"NON CI SIAMO","TUTTO BENE"))</f>
        <v>NON CI SIAMO</v>
      </c>
      <c r="D15" s="42" t="s">
        <v>21</v>
      </c>
      <c r="E15" s="43" t="str">
        <f>IF(E14&lt;0,"NON CI SIAMO",IF(E14&lt;=E13,"TUTTO BENE","NON CI SIAMO"))</f>
        <v>NON CI SIAMO</v>
      </c>
    </row>
    <row r="16" spans="1:9" x14ac:dyDescent="0.25">
      <c r="A16" s="44"/>
      <c r="D16" s="45" t="s">
        <v>22</v>
      </c>
      <c r="E16" s="46">
        <f>H9/B4</f>
        <v>-0.26153876852937569</v>
      </c>
      <c r="G16" s="47" t="s">
        <v>23</v>
      </c>
      <c r="H16" s="48">
        <f>+H14+H13+H9</f>
        <v>57130.23</v>
      </c>
    </row>
    <row r="17" spans="1:8" ht="17.25" x14ac:dyDescent="0.3">
      <c r="A17" s="44"/>
      <c r="D17" s="38" t="s">
        <v>24</v>
      </c>
      <c r="E17" s="38">
        <f>INT(E14/B9)</f>
        <v>-440</v>
      </c>
      <c r="G17" s="79" t="str">
        <f>IF(H9&lt;0,"ATTENZIONE",IF(E14&gt;E13,"ATTENZIONE",IF(H16=B4,"PUOI INOLTRARE","ATTENZIONE")))</f>
        <v>ATTENZIONE</v>
      </c>
      <c r="H17" s="80"/>
    </row>
    <row r="18" spans="1:8" x14ac:dyDescent="0.25">
      <c r="A18" s="44"/>
      <c r="E18" s="26"/>
    </row>
    <row r="19" spans="1:8" x14ac:dyDescent="0.25">
      <c r="A19" s="44"/>
      <c r="E19" s="26"/>
      <c r="H19" s="25"/>
    </row>
    <row r="20" spans="1:8" x14ac:dyDescent="0.25">
      <c r="H20" s="49"/>
    </row>
  </sheetData>
  <sheetProtection password="CD23" sheet="1" objects="1" scenarios="1"/>
  <mergeCells count="3">
    <mergeCell ref="A2:H2"/>
    <mergeCell ref="D4:G4"/>
    <mergeCell ref="G17:H17"/>
  </mergeCells>
  <dataValidations count="4">
    <dataValidation type="decimal" allowBlank="1" showInputMessage="1" showErrorMessage="1" sqref="B4">
      <formula1>0.01</formula1>
      <formula2>120000</formula2>
    </dataValidation>
    <dataValidation type="whole" allowBlank="1" showInputMessage="1" showErrorMessage="1" sqref="G8">
      <formula1>1</formula1>
      <formula2>80</formula2>
    </dataValidation>
    <dataValidation type="whole" allowBlank="1" showInputMessage="1" showErrorMessage="1" sqref="C7:C8">
      <formula1>6</formula1>
      <formula2>60</formula2>
    </dataValidation>
    <dataValidation type="whole" allowBlank="1" showInputMessage="1" showErrorMessage="1" sqref="G7">
      <formula1>1</formula1>
      <formula2>40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zoomScale="50" zoomScaleNormal="50" workbookViewId="0">
      <selection activeCell="A14" sqref="A14"/>
    </sheetView>
  </sheetViews>
  <sheetFormatPr defaultRowHeight="15" x14ac:dyDescent="0.25"/>
  <cols>
    <col min="1" max="1" width="41" style="1" customWidth="1"/>
    <col min="2" max="2" width="71.85546875" style="1" customWidth="1"/>
    <col min="3" max="3" width="52.7109375" style="1" customWidth="1"/>
    <col min="4" max="4" width="14.140625" style="1" customWidth="1"/>
    <col min="5" max="16384" width="9.140625" style="1"/>
  </cols>
  <sheetData>
    <row r="2" spans="1:9" ht="39" x14ac:dyDescent="0.6">
      <c r="A2" s="81" t="s">
        <v>2</v>
      </c>
      <c r="B2" s="82"/>
      <c r="C2" s="83"/>
    </row>
    <row r="4" spans="1:9" ht="31.5" x14ac:dyDescent="0.5">
      <c r="A4" s="50" t="s">
        <v>25</v>
      </c>
      <c r="B4" s="51">
        <f>Progetto!H14</f>
        <v>20592</v>
      </c>
      <c r="I4" s="52"/>
    </row>
    <row r="5" spans="1:9" ht="18.75" x14ac:dyDescent="0.3">
      <c r="C5" s="53"/>
      <c r="I5" s="49"/>
    </row>
    <row r="6" spans="1:9" ht="36" x14ac:dyDescent="0.55000000000000004">
      <c r="A6" s="54" t="s">
        <v>26</v>
      </c>
      <c r="B6" s="55" t="s">
        <v>27</v>
      </c>
      <c r="C6" s="56">
        <v>5656</v>
      </c>
      <c r="I6" s="49"/>
    </row>
    <row r="7" spans="1:9" ht="31.5" x14ac:dyDescent="0.5">
      <c r="A7" s="84" t="s">
        <v>28</v>
      </c>
      <c r="B7" s="85"/>
      <c r="C7" s="57" t="str">
        <f>IF(C6&gt;Progetto!B4*10%,"VALORE NON AMMESSO","OK")</f>
        <v>OK</v>
      </c>
      <c r="I7" s="49"/>
    </row>
    <row r="8" spans="1:9" ht="31.5" x14ac:dyDescent="0.5">
      <c r="A8" s="58"/>
      <c r="B8" s="59"/>
      <c r="C8" s="60"/>
      <c r="I8" s="49"/>
    </row>
    <row r="9" spans="1:9" ht="31.5" x14ac:dyDescent="0.5">
      <c r="A9" s="61" t="s">
        <v>3</v>
      </c>
      <c r="B9" s="62" t="s">
        <v>29</v>
      </c>
      <c r="C9" s="62" t="s">
        <v>30</v>
      </c>
      <c r="I9" s="49"/>
    </row>
    <row r="10" spans="1:9" ht="31.5" x14ac:dyDescent="0.5">
      <c r="A10" s="61" t="s">
        <v>31</v>
      </c>
      <c r="B10" s="63">
        <v>50</v>
      </c>
      <c r="C10" s="64">
        <f>B10*25*1.327</f>
        <v>1658.75</v>
      </c>
      <c r="D10" s="26"/>
    </row>
    <row r="11" spans="1:9" ht="31.5" x14ac:dyDescent="0.5">
      <c r="A11" s="61" t="s">
        <v>32</v>
      </c>
      <c r="B11" s="63">
        <v>50</v>
      </c>
      <c r="C11" s="64">
        <f>B11*18.5*1.1*1.327</f>
        <v>1350.2225000000001</v>
      </c>
      <c r="D11" s="26"/>
    </row>
    <row r="12" spans="1:9" ht="31.5" x14ac:dyDescent="0.5">
      <c r="A12" s="61" t="s">
        <v>33</v>
      </c>
      <c r="B12" s="63">
        <v>18</v>
      </c>
      <c r="C12" s="64">
        <f t="shared" ref="C12:C13" si="0">B12*14.5*1.1*1.327</f>
        <v>380.98170000000005</v>
      </c>
      <c r="D12" s="26"/>
    </row>
    <row r="13" spans="1:9" ht="31.5" x14ac:dyDescent="0.5">
      <c r="A13" s="61" t="s">
        <v>34</v>
      </c>
      <c r="B13" s="63">
        <v>10</v>
      </c>
      <c r="C13" s="64">
        <f t="shared" si="0"/>
        <v>211.65649999999999</v>
      </c>
      <c r="D13" s="26"/>
    </row>
    <row r="14" spans="1:9" ht="31.5" x14ac:dyDescent="0.5">
      <c r="A14" s="61" t="s">
        <v>35</v>
      </c>
      <c r="B14" s="63">
        <v>12</v>
      </c>
      <c r="C14" s="64">
        <f>B14*12.5*1.1*1.327</f>
        <v>218.95499999999998</v>
      </c>
      <c r="D14" s="26"/>
    </row>
    <row r="15" spans="1:9" ht="31.5" x14ac:dyDescent="0.5">
      <c r="A15" s="61" t="s">
        <v>36</v>
      </c>
      <c r="B15" s="63">
        <v>12</v>
      </c>
      <c r="C15" s="64">
        <f>B15*17.5*1.1*1.327</f>
        <v>306.53700000000003</v>
      </c>
      <c r="D15" s="26"/>
    </row>
    <row r="16" spans="1:9" ht="31.5" x14ac:dyDescent="0.5">
      <c r="A16" s="61" t="s">
        <v>37</v>
      </c>
      <c r="B16" s="65">
        <v>400</v>
      </c>
      <c r="C16" s="64">
        <f t="shared" ref="C16:C18" si="1">B16*1.22</f>
        <v>488</v>
      </c>
    </row>
    <row r="17" spans="1:3" ht="31.5" x14ac:dyDescent="0.5">
      <c r="A17" s="61" t="s">
        <v>38</v>
      </c>
      <c r="B17" s="65">
        <v>400</v>
      </c>
      <c r="C17" s="64">
        <f t="shared" si="1"/>
        <v>488</v>
      </c>
    </row>
    <row r="18" spans="1:3" ht="31.5" x14ac:dyDescent="0.5">
      <c r="A18" s="66" t="s">
        <v>39</v>
      </c>
      <c r="B18" s="67">
        <v>2000</v>
      </c>
      <c r="C18" s="64">
        <f t="shared" si="1"/>
        <v>2440</v>
      </c>
    </row>
    <row r="19" spans="1:3" ht="31.5" x14ac:dyDescent="0.5">
      <c r="A19" s="68" t="s">
        <v>40</v>
      </c>
      <c r="B19" s="69"/>
      <c r="C19" s="70">
        <f>SUM(C6:C18)</f>
        <v>13199.102699999999</v>
      </c>
    </row>
    <row r="20" spans="1:3" ht="31.5" x14ac:dyDescent="0.5">
      <c r="A20" s="71" t="s">
        <v>41</v>
      </c>
      <c r="B20" s="72" t="str">
        <f>IF(C19&lt;B4,"AVANZO","DISAVANZO")</f>
        <v>AVANZO</v>
      </c>
      <c r="C20" s="70">
        <f>+B4-C19</f>
        <v>7392.8973000000005</v>
      </c>
    </row>
    <row r="22" spans="1:3" ht="31.5" x14ac:dyDescent="0.5">
      <c r="C22" s="73" t="str">
        <f>IF(C19&lt;B4,"GESTIONE NEI LIMITI","ALT STAI SFORANDO")</f>
        <v>GESTIONE NEI LIMITI</v>
      </c>
    </row>
  </sheetData>
  <sheetProtection algorithmName="SHA-512" hashValue="JvlS5vi3ic2WAb/8BmkiX6Dj2Tc5JGYenYlXsv+KvRal9PV1ruFAGfZGMG+mEii3T8D7UqsnmrXzk0c9VxmYBA==" saltValue="8zSXu5cjq5aiiHux4TNkSQ==" spinCount="100000" sheet="1" objects="1" scenarios="1"/>
  <mergeCells count="2">
    <mergeCell ref="A2:C2"/>
    <mergeCell ref="A7:B7"/>
  </mergeCells>
  <dataValidations count="3">
    <dataValidation type="decimal" allowBlank="1" showInputMessage="1" showErrorMessage="1" sqref="C6">
      <formula1>0.01</formula1>
      <formula2>10000</formula2>
    </dataValidation>
    <dataValidation type="whole" allowBlank="1" showInputMessage="1" showErrorMessage="1" sqref="B10:B15">
      <formula1>0</formula1>
      <formula2>200</formula2>
    </dataValidation>
    <dataValidation type="whole" allowBlank="1" showInputMessage="1" showErrorMessage="1" sqref="B16:B18">
      <formula1>0</formula1>
      <formula2>5000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Progetto</vt:lpstr>
      <vt:lpstr>Costi indiretti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 Cristin</cp:lastModifiedBy>
  <dcterms:created xsi:type="dcterms:W3CDTF">2024-02-20T22:04:57Z</dcterms:created>
  <dcterms:modified xsi:type="dcterms:W3CDTF">2024-04-15T13:58:37Z</dcterms:modified>
</cp:coreProperties>
</file>